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rakeedu-my.sharepoint.com/personal/laney_guintard_drake_edu/Documents/Documents/"/>
    </mc:Choice>
  </mc:AlternateContent>
  <xr:revisionPtr revIDLastSave="0" documentId="8_{7C13003C-9DC7-43C7-8D06-935D2F82D8FA}" xr6:coauthVersionLast="47" xr6:coauthVersionMax="47" xr10:uidLastSave="{00000000-0000-0000-0000-000000000000}"/>
  <bookViews>
    <workbookView xWindow="-120" yWindow="-120" windowWidth="29040" windowHeight="15720" xr2:uid="{00000000-000D-0000-FFFF-FFFF00000000}"/>
  </bookViews>
  <sheets>
    <sheet name="Table 1" sheetId="1" r:id="rId1"/>
    <sheet name="costs lookup" sheetId="2" r:id="rId2"/>
  </sheets>
  <externalReferences>
    <externalReference r:id="rId3"/>
    <externalReference r:id="rId4"/>
  </externalReferences>
  <definedNames>
    <definedName name="_xlnm._FilterDatabase" localSheetId="1" hidden="1">'costs lookup'!$A$1:$D$7</definedName>
    <definedName name="ActivityFeeLaw">'[1]Cost control &amp; rationale'!$B$53</definedName>
    <definedName name="ActivityFeeT2">'[1]Cost control &amp; rationale'!$B$52</definedName>
    <definedName name="CampusSuitesFaSp">'costs lookup'!$L$9</definedName>
    <definedName name="MealPlanPLUS">'costs lookup'!$L$5</definedName>
    <definedName name="MealPlanStandard">'costs lookup'!$L$4</definedName>
    <definedName name="_xlnm.Print_Area" localSheetId="0">'Table 1'!$A$1:$H$55</definedName>
    <definedName name="RoomShared">'costs lookup'!$L$2</definedName>
    <definedName name="RoomSingle">'costs lookup'!$L$3</definedName>
    <definedName name="SumCampSuites">'costs lookup'!$L$8</definedName>
    <definedName name="SumDoubleRoom">'costs lookup'!$M$6</definedName>
    <definedName name="SumSharedRm">'costs lookup'!$L$6</definedName>
    <definedName name="SumSingRm">'costs lookup'!$L$7</definedName>
    <definedName name="WellnessFeeT1">'[1]Cost control &amp; rationale'!$B$57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5" i="2"/>
  <c r="G4" i="2"/>
  <c r="G3" i="2"/>
  <c r="G2" i="2"/>
  <c r="G16" i="2"/>
  <c r="G15" i="2"/>
  <c r="G14" i="2"/>
  <c r="G13" i="2"/>
  <c r="G8" i="2"/>
  <c r="H7" i="2" l="1"/>
  <c r="G6" i="2"/>
  <c r="H6" i="2" s="1"/>
  <c r="H8" i="2"/>
  <c r="H13" i="2"/>
  <c r="H14" i="2"/>
  <c r="H15" i="2"/>
  <c r="H16" i="2"/>
  <c r="H5" i="2" l="1"/>
  <c r="G12" i="2"/>
  <c r="H12" i="2" s="1"/>
  <c r="H2" i="2"/>
  <c r="G9" i="2"/>
  <c r="H9" i="2" s="1"/>
  <c r="H3" i="2"/>
  <c r="G10" i="2"/>
  <c r="H10" i="2" s="1"/>
  <c r="H4" i="2"/>
  <c r="G11" i="2"/>
  <c r="H11" i="2" s="1"/>
  <c r="D8" i="2"/>
  <c r="H11" i="1" l="1"/>
  <c r="H10" i="1"/>
  <c r="H12" i="1"/>
  <c r="C5" i="2" l="1"/>
  <c r="E22" i="1" l="1"/>
  <c r="D31" i="1" l="1"/>
  <c r="E23" i="1" l="1"/>
  <c r="D13" i="1"/>
  <c r="E24" i="1" l="1"/>
  <c r="E21" i="1"/>
  <c r="D25" i="1" l="1"/>
  <c r="D33" i="1" s="1"/>
  <c r="B33" i="1" l="1"/>
  <c r="C36" i="1"/>
  <c r="D36" i="1" s="1"/>
  <c r="C38" i="1"/>
  <c r="D38" i="1" s="1"/>
</calcChain>
</file>

<file path=xl/sharedStrings.xml><?xml version="1.0" encoding="utf-8"?>
<sst xmlns="http://schemas.openxmlformats.org/spreadsheetml/2006/main" count="93" uniqueCount="86">
  <si>
    <r>
      <t xml:space="preserve">Financial Planning Worksheet, 2026-2027
</t>
    </r>
    <r>
      <rPr>
        <b/>
        <sz val="14"/>
        <color theme="3"/>
        <rFont val="Calibri"/>
        <family val="2"/>
        <scheme val="minor"/>
      </rPr>
      <t>Full-time, Full-year Students in JD, LLM, PharmD, or OTD</t>
    </r>
  </si>
  <si>
    <r>
      <t xml:space="preserve">Your financial aid awards may be used to pay for both costs billed directly by Drake (direct costs) AND costs not billed by Drake (indirect costs). Direct costs include items such as tuition, fees, room, and board, and indirect costs include items such as books, supplies, and personal items. </t>
    </r>
    <r>
      <rPr>
        <b/>
        <sz val="12"/>
        <color theme="3"/>
        <rFont val="Calibri"/>
        <family val="2"/>
        <scheme val="minor"/>
      </rPr>
      <t xml:space="preserve">The direct costs listed below are based upon full-time enrollment for all semesters applicable to your program.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</si>
  <si>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</si>
  <si>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</si>
  <si>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Your Program/Class</t>
  </si>
  <si>
    <t>Amount</t>
  </si>
  <si>
    <t>Full-Time Tuition</t>
  </si>
  <si>
    <t>Fees</t>
  </si>
  <si>
    <t>Housing &amp; Meal Plans (choose option ----------&gt; )</t>
  </si>
  <si>
    <t>Total Direct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</si>
  <si>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</si>
  <si>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</si>
  <si>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</si>
  <si>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</si>
  <si>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</si>
  <si>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</si>
  <si>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</si>
  <si>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</si>
  <si>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</si>
  <si>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</si>
  <si>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</si>
  <si>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</si>
  <si>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Federal Health Professions Loan</t>
  </si>
  <si>
    <t>Total Financial Aid</t>
  </si>
  <si>
    <t>YOUR OTHER RESOURCES</t>
  </si>
  <si>
    <t>Outside scholarships (please report these to Student Financial Planning)</t>
  </si>
  <si>
    <t>Savings (include dollar amounts of 529 plans available for this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</si>
  <si>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</si>
  <si>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</si>
  <si>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</si>
  <si>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</si>
  <si>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</si>
  <si>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</si>
  <si>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PLUS Loan**</t>
  </si>
  <si>
    <t>OR</t>
  </si>
  <si>
    <t>Private Student Loans</t>
  </si>
  <si>
    <t>0% (Usually)</t>
  </si>
  <si>
    <t>*Federal PLUS Loans and Private Education Loans require credit approval.</t>
  </si>
  <si>
    <t>**Only available to students who have borrowed a Federal Direct loan for their current program of study prior to July 1, 2026. P1/P2 students are eligible to apply for a Parent PLUS Loan; all others are eligible to apply for a Grad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</si>
  <si>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</si>
  <si>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</si>
  <si>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t>
  </si>
  <si>
    <t>Students should notify the Financial Aid Office of any outside scholarships they expect to receive. Outside scholarships are applied in total to the semester in which the funds are received, and account credit is entered only when the outside scholarship check has been received by Drake. Any education benefits provided through your employer must be reported and will be used as a resource in calculating student eligibility. It does not matter if the benefit is not received until after the course is completed. Any financial aid received will first pay charges on the student account, including reducing or paying off any payment plan. Visit drake.edu/accounts/paymentoptions for additional information regarding the Drake University Employer Deferment Tuition Plan.</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</si>
  <si>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</si>
  <si>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drake.edu/accounts/paymentoptionsanddeadlines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</si>
  <si>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</si>
  <si>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</si>
  <si>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Program/Class</t>
  </si>
  <si>
    <t>Sum?</t>
  </si>
  <si>
    <t>Full-time Tuition</t>
  </si>
  <si>
    <t>Campus Food/Housing Options</t>
  </si>
  <si>
    <t>FA/SP cost</t>
  </si>
  <si>
    <t>SU/FA/SP</t>
  </si>
  <si>
    <t>J-term room/board per day</t>
  </si>
  <si>
    <t>JD or LLM</t>
  </si>
  <si>
    <t>No</t>
  </si>
  <si>
    <t>Commuter w/ All Dining Plan</t>
  </si>
  <si>
    <t>Res Halls Double</t>
  </si>
  <si>
    <t>OT1 (Fall/Spring)</t>
  </si>
  <si>
    <t>Commuter w/ 75 Block Plan</t>
  </si>
  <si>
    <t>Res Halls Single</t>
  </si>
  <si>
    <t>OT2 (Summer/Fall/Spring)</t>
  </si>
  <si>
    <t>Yes</t>
  </si>
  <si>
    <t>Commuter w/ 40 Block Plan</t>
  </si>
  <si>
    <t>Meal Plan standard</t>
  </si>
  <si>
    <t>OT3 (Summer/Fall/Spring)</t>
  </si>
  <si>
    <t>Commuter w/ 125 Block Plan</t>
  </si>
  <si>
    <t>Meal Plan Plus</t>
  </si>
  <si>
    <t>P1, P2, P3</t>
  </si>
  <si>
    <t>Commuter (No Meal Plan)</t>
  </si>
  <si>
    <t>Summer room Double/day</t>
  </si>
  <si>
    <t>P4 w/ Rotations in U.S.</t>
  </si>
  <si>
    <t>Campus Suites @ Dogtown w/ Unlimited PLUS Meal Plan</t>
  </si>
  <si>
    <t>Summer room single/day</t>
  </si>
  <si>
    <t>P4 w/ International Pharmacy Rotation</t>
  </si>
  <si>
    <t>Campus Suites @ Dogtown w/ Standard Meal Plan</t>
  </si>
  <si>
    <t>Campus Suites summer</t>
  </si>
  <si>
    <t>Campus Suites @ Dogtown w/ Commuter All Dining Plan</t>
  </si>
  <si>
    <t>Campus Suites fall/spring</t>
  </si>
  <si>
    <t>Campus Suites @ Dogtown w/ Commuter 75 Block Plan</t>
  </si>
  <si>
    <t>Campus Suites @ Dogtown w/ Commuter 40 Block Plan</t>
  </si>
  <si>
    <t>Campus Suites @ Dogtown w/ Commuter 125 Block Plan</t>
  </si>
  <si>
    <t>Campus Single Room with Unlimited Plus Meal Plan</t>
  </si>
  <si>
    <t>Campus Single Room with Any Standard Meal Plan</t>
  </si>
  <si>
    <t>Campus Shared Room with Unlimited Plus Meal Plan</t>
  </si>
  <si>
    <t>Campus Shared Room with Any Standard Meal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</si>
</sst>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
  </numFmts>
  <fonts count="16"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0"/>
      <color rgb="FF000000"/>
      <name val="Times New Roman"/>
      <family val="1"/>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right/>
      <top style="thin">
        <color theme="3" tint="0.79998168889431442"/>
      </top>
      <bottom style="medium">
        <color theme="3" tint="0.59999389629810485"/>
      </bottom>
      <diagonal/>
    </border>
    <border>
      <left/>
      <right style="thin">
        <color theme="4" tint="0.59999389629810485"/>
      </right>
      <top style="thin">
        <color theme="3" tint="0.79998168889431442"/>
      </top>
      <bottom style="medium">
        <color theme="3" tint="0.59999389629810485"/>
      </bottom>
      <diagonal/>
    </border>
  </borders>
  <cellStyleXfs count="2">
    <xf numFmtId="0" fontId="0" fillId="0" borderId="0"/>
    <xf numFmtId="0" fontId="14" fillId="0" borderId="0" applyNumberFormat="0" applyFill="0" applyBorder="0" applyAlignment="0" applyProtection="0"/>
  </cellStyleXfs>
  <cellXfs count="146">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164" fontId="7" fillId="3" borderId="2" xfId="0" applyNumberFormat="1" applyFont="1" applyFill="1" applyBorder="1" applyAlignment="1" applyProtection="1">
      <alignment horizontal="right" vertical="center" wrapText="1"/>
      <protection locked="0"/>
    </xf>
    <xf numFmtId="0" fontId="11" fillId="0" borderId="0" xfId="0" applyFont="1" applyAlignment="1">
      <alignment horizontal="left" vertical="top"/>
    </xf>
    <xf numFmtId="0" fontId="1" fillId="0" borderId="0" xfId="0" applyFont="1" applyAlignment="1">
      <alignment horizontal="left" vertical="top"/>
    </xf>
    <xf numFmtId="0" fontId="9" fillId="0" borderId="28" xfId="0" applyFont="1" applyBorder="1" applyAlignment="1">
      <alignment horizontal="left" vertical="center" wrapText="1"/>
    </xf>
    <xf numFmtId="0" fontId="9" fillId="0" borderId="34" xfId="0" applyFont="1" applyBorder="1" applyAlignment="1">
      <alignment horizontal="left" vertical="center" wrapText="1"/>
    </xf>
    <xf numFmtId="0" fontId="7" fillId="4" borderId="14" xfId="0" applyFont="1" applyFill="1" applyBorder="1" applyAlignment="1">
      <alignment vertical="top" wrapText="1"/>
    </xf>
    <xf numFmtId="0" fontId="7" fillId="4" borderId="7" xfId="0" applyFont="1" applyFill="1" applyBorder="1" applyAlignment="1">
      <alignment vertical="top" wrapText="1"/>
    </xf>
    <xf numFmtId="6" fontId="7" fillId="4" borderId="35" xfId="0" applyNumberFormat="1" applyFont="1" applyFill="1" applyBorder="1" applyAlignment="1">
      <alignment vertical="center" wrapText="1"/>
    </xf>
    <xf numFmtId="0" fontId="7" fillId="4" borderId="14" xfId="0" applyFont="1" applyFill="1" applyBorder="1" applyAlignment="1">
      <alignment vertical="center" wrapText="1"/>
    </xf>
    <xf numFmtId="0" fontId="7" fillId="4" borderId="15" xfId="0" applyFont="1" applyFill="1" applyBorder="1" applyAlignment="1">
      <alignment vertical="center" wrapText="1"/>
    </xf>
    <xf numFmtId="6" fontId="7" fillId="4" borderId="36" xfId="0" applyNumberFormat="1" applyFont="1" applyFill="1" applyBorder="1" applyAlignment="1">
      <alignment vertical="center" wrapText="1"/>
    </xf>
    <xf numFmtId="164" fontId="7" fillId="0" borderId="37" xfId="0" applyNumberFormat="1" applyFont="1" applyBorder="1" applyAlignment="1">
      <alignment vertical="center" wrapTex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indent="2"/>
    </xf>
    <xf numFmtId="0" fontId="5" fillId="2" borderId="22"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8"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25" xfId="0" applyFont="1" applyBorder="1" applyAlignment="1">
      <alignment vertical="center" wrapText="1"/>
    </xf>
    <xf numFmtId="0" fontId="13" fillId="0" borderId="0" xfId="0" applyFont="1" applyAlignment="1">
      <alignment horizontal="left" vertical="top"/>
    </xf>
    <xf numFmtId="0" fontId="9" fillId="0" borderId="1" xfId="0" applyFont="1" applyBorder="1" applyAlignment="1">
      <alignment horizontal="center" vertical="center" wrapText="1"/>
    </xf>
    <xf numFmtId="0" fontId="7" fillId="4" borderId="23" xfId="0" applyFont="1" applyFill="1" applyBorder="1" applyAlignment="1">
      <alignment horizontal="left" vertical="top" wrapText="1" indent="1"/>
    </xf>
    <xf numFmtId="0" fontId="9" fillId="2" borderId="0" xfId="0" applyFont="1" applyFill="1" applyAlignment="1">
      <alignment horizontal="center" vertical="center" wrapText="1"/>
    </xf>
    <xf numFmtId="0" fontId="15" fillId="0" borderId="24" xfId="1" applyFont="1" applyBorder="1" applyAlignment="1">
      <alignment horizontal="left" vertical="top" wrapText="1" indent="1"/>
    </xf>
    <xf numFmtId="0" fontId="0" fillId="5" borderId="0" xfId="0" applyFill="1" applyAlignment="1">
      <alignment horizontal="left" vertical="top"/>
    </xf>
    <xf numFmtId="0" fontId="1" fillId="4" borderId="0" xfId="0" applyFont="1" applyFill="1" applyAlignment="1">
      <alignment horizontal="left" vertical="top"/>
    </xf>
    <xf numFmtId="0" fontId="1" fillId="4" borderId="0" xfId="0" applyFont="1" applyFill="1" applyAlignment="1">
      <alignment horizontal="left" vertical="center"/>
    </xf>
    <xf numFmtId="0" fontId="7" fillId="4" borderId="0" xfId="0" applyFont="1" applyFill="1" applyAlignment="1">
      <alignment horizontal="left" vertical="center"/>
    </xf>
    <xf numFmtId="0" fontId="7" fillId="4" borderId="30"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164" fontId="7" fillId="3" borderId="14" xfId="0" applyNumberFormat="1" applyFont="1" applyFill="1" applyBorder="1" applyAlignment="1" applyProtection="1">
      <alignment horizontal="right" vertical="center" wrapText="1"/>
      <protection locked="0"/>
    </xf>
    <xf numFmtId="164" fontId="7" fillId="3" borderId="15" xfId="0" applyNumberFormat="1" applyFont="1" applyFill="1" applyBorder="1" applyAlignment="1" applyProtection="1">
      <alignment horizontal="right" vertical="center" wrapText="1"/>
      <protection locked="0"/>
    </xf>
    <xf numFmtId="164" fontId="2" fillId="4" borderId="4"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164" fontId="7" fillId="3" borderId="0" xfId="0" applyNumberFormat="1" applyFont="1" applyFill="1" applyAlignment="1" applyProtection="1">
      <alignment horizontal="right" vertical="center" wrapText="1"/>
      <protection locked="0"/>
    </xf>
    <xf numFmtId="164" fontId="7" fillId="3" borderId="11" xfId="0" applyNumberFormat="1" applyFont="1" applyFill="1" applyBorder="1" applyAlignment="1" applyProtection="1">
      <alignment horizontal="right" vertical="center" wrapText="1"/>
      <protection locked="0"/>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6" fontId="5" fillId="4" borderId="3" xfId="0" applyNumberFormat="1" applyFont="1" applyFill="1" applyBorder="1" applyAlignment="1">
      <alignment horizontal="right" vertical="center" wrapText="1"/>
    </xf>
    <xf numFmtId="6" fontId="5" fillId="4" borderId="4" xfId="0" applyNumberFormat="1" applyFont="1" applyFill="1" applyBorder="1" applyAlignment="1">
      <alignment horizontal="right" vertical="center" wrapText="1"/>
    </xf>
    <xf numFmtId="6" fontId="5" fillId="4" borderId="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6" fontId="2" fillId="0" borderId="19" xfId="0" applyNumberFormat="1" applyFont="1" applyBorder="1" applyAlignment="1">
      <alignment horizontal="right" vertical="center" wrapText="1"/>
    </xf>
    <xf numFmtId="0" fontId="7" fillId="4" borderId="22" xfId="0" applyFont="1" applyFill="1" applyBorder="1" applyAlignment="1">
      <alignment horizontal="left" vertical="top" wrapText="1"/>
    </xf>
    <xf numFmtId="0" fontId="7" fillId="4" borderId="0" xfId="0" applyFont="1" applyFill="1" applyAlignment="1">
      <alignment horizontal="left" vertical="top"/>
    </xf>
    <xf numFmtId="0" fontId="7" fillId="4" borderId="11" xfId="0" applyFont="1" applyFill="1" applyBorder="1" applyAlignment="1">
      <alignment horizontal="left" vertical="top"/>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1" xfId="0" applyFont="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11" xfId="0" applyFont="1" applyFill="1" applyBorder="1" applyAlignment="1">
      <alignment horizontal="left" vertical="top"/>
    </xf>
    <xf numFmtId="0" fontId="1" fillId="4" borderId="22" xfId="0" applyFont="1" applyFill="1" applyBorder="1" applyAlignment="1">
      <alignment horizontal="center" vertical="top"/>
    </xf>
    <xf numFmtId="0" fontId="1" fillId="4" borderId="0" xfId="0" applyFont="1" applyFill="1" applyAlignment="1">
      <alignment horizontal="center" vertical="top"/>
    </xf>
    <xf numFmtId="0" fontId="1" fillId="4" borderId="11" xfId="0" applyFont="1" applyFill="1" applyBorder="1" applyAlignment="1">
      <alignment horizontal="center" vertical="top"/>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8" fillId="4" borderId="22" xfId="0" applyFont="1" applyFill="1" applyBorder="1" applyAlignment="1">
      <alignment horizontal="left" vertical="center"/>
    </xf>
    <xf numFmtId="0" fontId="8" fillId="4" borderId="0" xfId="0" applyFont="1" applyFill="1" applyAlignment="1">
      <alignment horizontal="left" vertical="center"/>
    </xf>
    <xf numFmtId="0" fontId="8" fillId="4" borderId="11" xfId="0" applyFont="1" applyFill="1" applyBorder="1" applyAlignment="1">
      <alignment horizontal="left" vertical="center"/>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1" xfId="0" applyFont="1" applyFill="1" applyBorder="1" applyAlignment="1">
      <alignment horizontal="center"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1" xfId="0" applyFont="1" applyFill="1" applyBorder="1" applyAlignment="1">
      <alignment horizontal="left" vertical="center" wrapText="1"/>
    </xf>
    <xf numFmtId="0" fontId="5" fillId="4" borderId="20" xfId="0" applyFont="1" applyFill="1" applyBorder="1" applyAlignment="1">
      <alignment horizontal="center" wrapText="1"/>
    </xf>
    <xf numFmtId="0" fontId="5" fillId="4" borderId="6" xfId="0" applyFont="1" applyFill="1" applyBorder="1" applyAlignment="1">
      <alignment horizont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4" borderId="0" xfId="0" applyFont="1" applyFill="1" applyAlignment="1">
      <alignment horizontal="center" wrapText="1"/>
    </xf>
    <xf numFmtId="0" fontId="5" fillId="4" borderId="11" xfId="0" applyFont="1" applyFill="1" applyBorder="1" applyAlignment="1">
      <alignment horizontal="center" wrapText="1"/>
    </xf>
    <xf numFmtId="0" fontId="6" fillId="4" borderId="2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1" xfId="0" applyFont="1" applyFill="1" applyBorder="1" applyAlignment="1">
      <alignment horizontal="center"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3" fillId="2" borderId="2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164" fontId="7" fillId="0" borderId="2"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4" borderId="23" xfId="0" applyFont="1" applyFill="1" applyBorder="1" applyAlignment="1">
      <alignment horizontal="left" vertical="top" wrapText="1" indent="1"/>
    </xf>
    <xf numFmtId="0" fontId="7" fillId="4" borderId="14" xfId="0" applyFont="1" applyFill="1" applyBorder="1" applyAlignment="1">
      <alignment horizontal="left" vertical="top" wrapText="1" inden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7" fillId="3" borderId="14"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9" fillId="0" borderId="1" xfId="0" applyFont="1" applyBorder="1" applyAlignment="1">
      <alignment horizontal="center" vertical="center"/>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7"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6" fontId="2" fillId="3" borderId="3" xfId="0" applyNumberFormat="1"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2" fillId="3" borderId="5" xfId="0" applyFont="1" applyFill="1" applyBorder="1" applyAlignment="1" applyProtection="1">
      <alignment horizontal="right" vertical="top" wrapText="1"/>
      <protection locked="0"/>
    </xf>
    <xf numFmtId="6" fontId="2" fillId="4" borderId="8" xfId="0" applyNumberFormat="1" applyFont="1" applyFill="1" applyBorder="1" applyAlignment="1">
      <alignment horizontal="right" vertical="top" wrapText="1"/>
    </xf>
    <xf numFmtId="0" fontId="2" fillId="4" borderId="8" xfId="0" applyFont="1" applyFill="1" applyBorder="1" applyAlignment="1">
      <alignment horizontal="right" vertical="top" wrapText="1"/>
    </xf>
    <xf numFmtId="0" fontId="2" fillId="4" borderId="9" xfId="0" applyFont="1" applyFill="1" applyBorder="1" applyAlignment="1">
      <alignment horizontal="right" vertical="top" wrapText="1"/>
    </xf>
    <xf numFmtId="0" fontId="9" fillId="0" borderId="1" xfId="0" applyFont="1" applyBorder="1" applyAlignment="1">
      <alignment horizontal="right" vertical="center" wrapText="1"/>
    </xf>
    <xf numFmtId="0" fontId="7" fillId="0" borderId="1" xfId="0" applyFont="1" applyBorder="1" applyAlignment="1">
      <alignment horizontal="center" vertical="center"/>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64" fontId="2" fillId="4" borderId="4" xfId="0" applyNumberFormat="1" applyFont="1" applyFill="1" applyBorder="1" applyAlignment="1">
      <alignment horizontal="right" vertical="top" wrapText="1"/>
    </xf>
    <xf numFmtId="164" fontId="2" fillId="4" borderId="5" xfId="0" applyNumberFormat="1" applyFont="1" applyFill="1" applyBorder="1" applyAlignment="1">
      <alignment horizontal="righ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5" fontId="7" fillId="0" borderId="1" xfId="0" applyNumberFormat="1" applyFont="1" applyBorder="1" applyAlignment="1">
      <alignment horizontal="center" vertical="center"/>
    </xf>
    <xf numFmtId="164" fontId="7" fillId="0" borderId="13"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5" xfId="0" applyNumberFormat="1" applyFont="1" applyBorder="1" applyAlignment="1">
      <alignment horizontal="right" vertical="center" wrapText="1"/>
    </xf>
    <xf numFmtId="0" fontId="7" fillId="0" borderId="40" xfId="0" applyFont="1" applyBorder="1" applyAlignment="1">
      <alignment horizontal="left" vertical="center" wrapText="1" indent="1"/>
    </xf>
    <xf numFmtId="0" fontId="7" fillId="0" borderId="41" xfId="0" applyFont="1" applyBorder="1" applyAlignment="1">
      <alignment horizontal="left" vertical="center" wrapText="1" indent="1"/>
    </xf>
    <xf numFmtId="9" fontId="7" fillId="0" borderId="2"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1306830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ites/dept-studentFinancialPlanning/Shared%20Documents/Awarding%20and%20Processing/2627/COA%20Budgets/2026-2027%20Student%20Budgets%20.xlsx" TargetMode="External"/><Relationship Id="rId1" Type="http://schemas.openxmlformats.org/officeDocument/2006/relationships/externalLinkPath" Target="/sites/dept-studentFinancialPlanning/Shared%20Documents/Awarding%20and%20Processing/2627/COA%20Budgets/2026-2027%20Student%20Budgets%2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tes/dept-studentFinancialPlanning/Shared%20Documents/General/Forms/2025-26/Financial%20Planning%20Worksheet%20for%20Full-time%20Bright%20College_2025-26.xlsx" TargetMode="External"/><Relationship Id="rId2" Type="http://schemas.openxmlformats.org/officeDocument/2006/relationships/externalLinkPath" Target="https://drakeedu.sharepoint.com/sites/dept-studentFinancialPlanning/Shared%20Documents/General/Forms/2025-26/Financial%20Planning%20Worksheet%20for%20Full-time%20Bright%20College_2025-26.xlsx" TargetMode="External"/><Relationship Id="rId1" Type="http://schemas.openxmlformats.org/officeDocument/2006/relationships/externalLinkPath" Target="/sites/dept-studentFinancialPlanning/Shared%20Documents/General/Forms/2025-26/Financial%20Planning%20Worksheet%20for%20Full-time%20Bright%20College_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 control &amp; rationale"/>
      <sheetName val="Intro"/>
      <sheetName val="Bachelor Degree (In-Person)"/>
      <sheetName val="Online Bachelor Degree (SJMC)"/>
      <sheetName val="Bright College"/>
      <sheetName val="CPHS Graduate &amp; Professional"/>
      <sheetName val="Graduate &amp; Law"/>
      <sheetName val="International"/>
      <sheetName val="Summer"/>
      <sheetName val="Summer enrollments"/>
      <sheetName val="AthSumIndCosts"/>
      <sheetName val="Athletic COA max"/>
      <sheetName val="SumCosts"/>
    </sheetNames>
    <sheetDataSet>
      <sheetData sheetId="0">
        <row r="52">
          <cell r="B52">
            <v>50</v>
          </cell>
        </row>
        <row r="53">
          <cell r="B53">
            <v>85</v>
          </cell>
        </row>
        <row r="57">
          <cell r="B57">
            <v>175</v>
          </cell>
        </row>
        <row r="102">
          <cell r="B102">
            <v>632</v>
          </cell>
        </row>
        <row r="103">
          <cell r="B103">
            <v>790</v>
          </cell>
        </row>
        <row r="104">
          <cell r="B104">
            <v>914</v>
          </cell>
        </row>
        <row r="105">
          <cell r="B105">
            <v>272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0tpdCs2DECsyzERS2qK5CrcDn2-59pBsTO_Oi3IPL5zMbb2q2muT62sGstH-npg" itemId="01ATAGLQGCMKNKYJHD3VEI53QI5WGWRNOS">
      <xxl21:absoluteUrl r:id="rId2"/>
      <xxl21:relativeUrl r:id="rId3"/>
    </xxl21:alternateUrls>
    <sheetNames>
      <sheetName val="Table 1"/>
      <sheetName val="costs lookup"/>
    </sheetNames>
    <sheetDataSet>
      <sheetData sheetId="0"/>
      <sheetData sheetId="1">
        <row r="1">
          <cell r="F1" t="str">
            <v>Food/Housing Options</v>
          </cell>
          <cell r="G1" t="str">
            <v>Year 1 Cost</v>
          </cell>
        </row>
        <row r="2">
          <cell r="F2" t="str">
            <v>Campus Shared Room with Any Standard Meal Plan</v>
          </cell>
          <cell r="G2">
            <v>14241</v>
          </cell>
        </row>
        <row r="3">
          <cell r="F3" t="str">
            <v>Campus Shared Room with Unlimited Plus Meal Plan</v>
          </cell>
          <cell r="G3">
            <v>14655</v>
          </cell>
        </row>
        <row r="4">
          <cell r="F4" t="str">
            <v>Campus Single Room with Any Standard Meal Plan</v>
          </cell>
          <cell r="G4">
            <v>17593</v>
          </cell>
        </row>
        <row r="5">
          <cell r="F5" t="str">
            <v>Campus Single Room with Unlimited Plus Meal Plan</v>
          </cell>
          <cell r="G5">
            <v>18007</v>
          </cell>
        </row>
        <row r="6">
          <cell r="F6" t="str">
            <v>Commuter (No Meal Plan)</v>
          </cell>
          <cell r="G6">
            <v>0</v>
          </cell>
        </row>
        <row r="7">
          <cell r="F7" t="str">
            <v>Commuter w/ 40 Block Plan</v>
          </cell>
          <cell r="G7">
            <v>1198</v>
          </cell>
        </row>
        <row r="8">
          <cell r="F8" t="str">
            <v>Commuter w/ 75 Block Plan</v>
          </cell>
          <cell r="G8">
            <v>1496</v>
          </cell>
        </row>
        <row r="9">
          <cell r="F9" t="str">
            <v>Commuter w/ 125 Block Plan</v>
          </cell>
          <cell r="G9">
            <v>1732</v>
          </cell>
        </row>
        <row r="10">
          <cell r="F10" t="str">
            <v>Commuter w/ All Dining Plan</v>
          </cell>
          <cell r="G10">
            <v>516</v>
          </cell>
        </row>
        <row r="11">
          <cell r="F11" t="str">
            <v>Campus Suites @ Dogtown w/ Standard Meal Plan</v>
          </cell>
          <cell r="G11">
            <v>13328</v>
          </cell>
        </row>
        <row r="12">
          <cell r="F12" t="str">
            <v>Campus Suites @ Dogtown w/ Unlimited PLUS Meal Plan</v>
          </cell>
          <cell r="G12">
            <v>13742</v>
          </cell>
        </row>
        <row r="13">
          <cell r="F13" t="str">
            <v>Campus Suites @ Dogtown w/ Commuter 40 Block Plan</v>
          </cell>
          <cell r="G13">
            <v>8698</v>
          </cell>
        </row>
        <row r="14">
          <cell r="F14" t="str">
            <v>Campus Suites @ Dogtown w/ Commuter 75 Block Plan</v>
          </cell>
          <cell r="G14">
            <v>8996</v>
          </cell>
        </row>
        <row r="15">
          <cell r="F15" t="str">
            <v>Campus Suites @ Dogtown w/ Commuter 125 Block Plan</v>
          </cell>
          <cell r="G15">
            <v>9232</v>
          </cell>
        </row>
        <row r="16">
          <cell r="F16" t="str">
            <v>Campus Suites @ Dogtown w/ Commuter All Dining Plan</v>
          </cell>
          <cell r="G16">
            <v>8016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tabSelected="1" zoomScaleNormal="100" workbookViewId="0">
      <selection activeCell="N13" sqref="N13"/>
    </sheetView>
  </sheetViews>
  <sheetFormatPr defaultColWidth="9.33203125" defaultRowHeight="12.75" x14ac:dyDescent="0.2"/>
  <cols>
    <col min="1" max="1" width="56" style="30" customWidth="1"/>
    <col min="2" max="2" width="21.83203125" style="30" customWidth="1"/>
    <col min="3" max="3" width="25.83203125" style="30" customWidth="1"/>
    <col min="4" max="4" width="10.1640625" style="30" customWidth="1"/>
    <col min="5" max="5" width="2.6640625" style="30" customWidth="1"/>
    <col min="6" max="6" width="2.83203125" style="30" customWidth="1"/>
    <col min="7" max="7" width="3.33203125" style="30" customWidth="1"/>
    <col min="8" max="8" width="12.33203125" style="30" customWidth="1"/>
    <col min="9" max="16384" width="9.33203125" style="30"/>
  </cols>
  <sheetData>
    <row r="1" spans="1:8" ht="18.75" customHeight="1" x14ac:dyDescent="0.2">
      <c r="A1" s="78" t="s">
        <v>0</v>
      </c>
      <c r="B1" s="79"/>
      <c r="C1" s="79"/>
      <c r="D1" s="79"/>
      <c r="E1" s="79"/>
      <c r="F1" s="79"/>
      <c r="G1" s="79"/>
      <c r="H1" s="80"/>
    </row>
    <row r="2" spans="1:8" ht="30.75" customHeight="1" x14ac:dyDescent="0.2">
      <c r="A2" s="81"/>
      <c r="B2" s="82"/>
      <c r="C2" s="82"/>
      <c r="D2" s="82"/>
      <c r="E2" s="82"/>
      <c r="F2" s="82"/>
      <c r="G2" s="82"/>
      <c r="H2" s="83"/>
    </row>
    <row r="3" spans="1:8" ht="13.5" customHeight="1" x14ac:dyDescent="0.2">
      <c r="A3" s="84"/>
      <c r="B3" s="85"/>
      <c r="C3" s="85"/>
      <c r="D3" s="85"/>
      <c r="E3" s="85"/>
      <c r="F3" s="85"/>
      <c r="G3" s="85"/>
      <c r="H3" s="86"/>
    </row>
    <row r="4" spans="1:8" ht="21" customHeight="1" x14ac:dyDescent="0.2">
      <c r="A4" s="75" t="s">
        <v>1</v>
      </c>
      <c r="B4" s="76"/>
      <c r="C4" s="76"/>
      <c r="D4" s="76"/>
      <c r="E4" s="76"/>
      <c r="F4" s="76"/>
      <c r="G4" s="76"/>
      <c r="H4" s="77"/>
    </row>
    <row r="5" spans="1:8" ht="21" customHeight="1" x14ac:dyDescent="0.2">
      <c r="A5" s="75"/>
      <c r="B5" s="76"/>
      <c r="C5" s="76"/>
      <c r="D5" s="76"/>
      <c r="E5" s="76"/>
      <c r="F5" s="76"/>
      <c r="G5" s="76"/>
      <c r="H5" s="77"/>
    </row>
    <row r="6" spans="1:8" ht="42" customHeight="1" x14ac:dyDescent="0.2">
      <c r="A6" s="75"/>
      <c r="B6" s="76"/>
      <c r="C6" s="76"/>
      <c r="D6" s="76"/>
      <c r="E6" s="76"/>
      <c r="F6" s="76"/>
      <c r="G6" s="76"/>
      <c r="H6" s="77"/>
    </row>
    <row r="7" spans="1:8" ht="9.9499999999999993" customHeight="1" thickBot="1" x14ac:dyDescent="0.25">
      <c r="A7" s="87"/>
      <c r="B7" s="88"/>
      <c r="C7" s="88"/>
      <c r="D7" s="88"/>
      <c r="E7" s="88"/>
      <c r="F7" s="88"/>
      <c r="G7" s="88"/>
      <c r="H7" s="89"/>
    </row>
    <row r="8" spans="1:8" ht="18.75" x14ac:dyDescent="0.2">
      <c r="A8" s="90" t="s">
        <v>2</v>
      </c>
      <c r="B8" s="91"/>
      <c r="C8" s="91"/>
      <c r="D8" s="91"/>
      <c r="E8" s="91"/>
      <c r="F8" s="91"/>
      <c r="G8" s="91"/>
      <c r="H8" s="92"/>
    </row>
    <row r="9" spans="1:8" ht="15.75" customHeight="1" x14ac:dyDescent="0.2">
      <c r="A9" s="5" t="s">
        <v>3</v>
      </c>
      <c r="B9" s="97" t="s">
        <v>4</v>
      </c>
      <c r="C9" s="98"/>
      <c r="D9" s="98"/>
      <c r="E9" s="98"/>
      <c r="F9" s="98"/>
      <c r="G9" s="99"/>
      <c r="H9" s="6" t="s">
        <v>5</v>
      </c>
    </row>
    <row r="10" spans="1:8" ht="15.75" customHeight="1" x14ac:dyDescent="0.2">
      <c r="A10" s="26" t="s">
        <v>6</v>
      </c>
      <c r="B10" s="100"/>
      <c r="C10" s="100"/>
      <c r="D10" s="7"/>
      <c r="E10" s="8"/>
      <c r="F10" s="8"/>
      <c r="G10" s="8"/>
      <c r="H10" s="9" t="str">
        <f>_xlfn.IFNA(VLOOKUP(B10,'costs lookup'!A:C,3,FALSE),"")</f>
        <v/>
      </c>
    </row>
    <row r="11" spans="1:8" ht="15.75" customHeight="1" x14ac:dyDescent="0.2">
      <c r="A11" s="95" t="s">
        <v>7</v>
      </c>
      <c r="B11" s="96"/>
      <c r="C11" s="96"/>
      <c r="D11" s="4"/>
      <c r="E11" s="10"/>
      <c r="F11" s="10"/>
      <c r="G11" s="11"/>
      <c r="H11" s="12" t="str">
        <f>_xlfn.IFNA(VLOOKUP(B10,'costs lookup'!A:D,4,FALSE),"")</f>
        <v/>
      </c>
    </row>
    <row r="12" spans="1:8" ht="15.75" customHeight="1" x14ac:dyDescent="0.2">
      <c r="A12" s="28" t="s">
        <v>8</v>
      </c>
      <c r="B12" s="101"/>
      <c r="C12" s="101"/>
      <c r="D12" s="101"/>
      <c r="E12" s="101"/>
      <c r="F12" s="101"/>
      <c r="G12" s="102"/>
      <c r="H12" s="13" t="str">
        <f>_xlfn.IFNA(IF(VLOOKUP(B10,'costs lookup'!A:B,2,FALSE)="No",VLOOKUP(B12,'costs lookup'!F:G,2,FALSE),IF(VLOOKUP(B10,'costs lookup'!A:B,2,FALSE)="Yes",VLOOKUP(B12,'costs lookup'!F:H,3,FALSE),"")),"")</f>
        <v/>
      </c>
    </row>
    <row r="13" spans="1:8" ht="19.5" thickBot="1" x14ac:dyDescent="0.25">
      <c r="A13" s="110" t="s">
        <v>9</v>
      </c>
      <c r="B13" s="111"/>
      <c r="C13" s="111"/>
      <c r="D13" s="115">
        <f>SUM(H10,H11,H12)</f>
        <v>0</v>
      </c>
      <c r="E13" s="116"/>
      <c r="F13" s="116"/>
      <c r="G13" s="116"/>
      <c r="H13" s="117"/>
    </row>
    <row r="14" spans="1:8" ht="9.9499999999999993" customHeight="1" thickBot="1" x14ac:dyDescent="0.25">
      <c r="A14" s="104"/>
      <c r="B14" s="105"/>
      <c r="C14" s="105"/>
      <c r="D14" s="105"/>
      <c r="E14" s="105"/>
      <c r="F14" s="105"/>
      <c r="G14" s="105"/>
      <c r="H14" s="106"/>
    </row>
    <row r="15" spans="1:8" ht="18.75" x14ac:dyDescent="0.2">
      <c r="A15" s="90" t="s">
        <v>10</v>
      </c>
      <c r="B15" s="91"/>
      <c r="C15" s="91"/>
      <c r="D15" s="91"/>
      <c r="E15" s="91"/>
      <c r="F15" s="91"/>
      <c r="G15" s="91"/>
      <c r="H15" s="92"/>
    </row>
    <row r="16" spans="1:8" ht="36" customHeight="1" thickBot="1" x14ac:dyDescent="0.25">
      <c r="A16" s="107" t="s">
        <v>11</v>
      </c>
      <c r="B16" s="108"/>
      <c r="C16" s="108"/>
      <c r="D16" s="108"/>
      <c r="E16" s="108"/>
      <c r="F16" s="108"/>
      <c r="G16" s="108"/>
      <c r="H16" s="109"/>
    </row>
    <row r="17" spans="1:8" ht="19.5" thickBot="1" x14ac:dyDescent="0.25">
      <c r="A17" s="110" t="s">
        <v>12</v>
      </c>
      <c r="B17" s="111"/>
      <c r="C17" s="111"/>
      <c r="D17" s="112"/>
      <c r="E17" s="113"/>
      <c r="F17" s="113"/>
      <c r="G17" s="113"/>
      <c r="H17" s="114"/>
    </row>
    <row r="18" spans="1:8" ht="9.9499999999999993" customHeight="1" x14ac:dyDescent="0.2">
      <c r="A18" s="104"/>
      <c r="B18" s="105"/>
      <c r="C18" s="105"/>
      <c r="D18" s="105"/>
      <c r="E18" s="105"/>
      <c r="F18" s="105"/>
      <c r="G18" s="105"/>
      <c r="H18" s="106"/>
    </row>
    <row r="19" spans="1:8" s="31" customFormat="1" ht="18.75" x14ac:dyDescent="0.2">
      <c r="A19" s="36" t="s">
        <v>13</v>
      </c>
      <c r="B19" s="37"/>
      <c r="C19" s="37"/>
      <c r="D19" s="37"/>
      <c r="E19" s="37"/>
      <c r="F19" s="37"/>
      <c r="G19" s="37"/>
      <c r="H19" s="38"/>
    </row>
    <row r="20" spans="1:8" s="31" customFormat="1" ht="15.75" customHeight="1" x14ac:dyDescent="0.2">
      <c r="A20" s="14" t="s">
        <v>14</v>
      </c>
      <c r="B20" s="25" t="s">
        <v>15</v>
      </c>
      <c r="C20" s="103" t="s">
        <v>16</v>
      </c>
      <c r="D20" s="103"/>
      <c r="E20" s="118" t="s">
        <v>17</v>
      </c>
      <c r="F20" s="118"/>
      <c r="G20" s="118"/>
      <c r="H20" s="118"/>
    </row>
    <row r="21" spans="1:8" s="31" customFormat="1" ht="15.75" x14ac:dyDescent="0.2">
      <c r="A21" s="15" t="s">
        <v>18</v>
      </c>
      <c r="B21" s="1"/>
      <c r="C21" s="119" t="s">
        <v>19</v>
      </c>
      <c r="D21" s="119"/>
      <c r="E21" s="94">
        <f>B21</f>
        <v>0</v>
      </c>
      <c r="F21" s="94"/>
      <c r="G21" s="94"/>
      <c r="H21" s="94"/>
    </row>
    <row r="22" spans="1:8" s="31" customFormat="1" ht="15.75" x14ac:dyDescent="0.2">
      <c r="A22" s="15" t="s">
        <v>20</v>
      </c>
      <c r="B22" s="1"/>
      <c r="C22" s="139">
        <v>1.057E-2</v>
      </c>
      <c r="D22" s="139"/>
      <c r="E22" s="140">
        <f>B22*(1-C22)</f>
        <v>0</v>
      </c>
      <c r="F22" s="141"/>
      <c r="G22" s="141"/>
      <c r="H22" s="142"/>
    </row>
    <row r="23" spans="1:8" s="31" customFormat="1" ht="15.75" x14ac:dyDescent="0.2">
      <c r="A23" s="15" t="s">
        <v>21</v>
      </c>
      <c r="B23" s="1"/>
      <c r="C23" s="139">
        <v>1.057E-2</v>
      </c>
      <c r="D23" s="139"/>
      <c r="E23" s="94">
        <f>B23*(1-C23)</f>
        <v>0</v>
      </c>
      <c r="F23" s="94"/>
      <c r="G23" s="94"/>
      <c r="H23" s="94"/>
    </row>
    <row r="24" spans="1:8" s="31" customFormat="1" ht="16.5" thickBot="1" x14ac:dyDescent="0.25">
      <c r="A24" s="16" t="s">
        <v>22</v>
      </c>
      <c r="B24" s="2"/>
      <c r="C24" s="145">
        <v>0</v>
      </c>
      <c r="D24" s="145"/>
      <c r="E24" s="93">
        <f>B24</f>
        <v>0</v>
      </c>
      <c r="F24" s="93"/>
      <c r="G24" s="93"/>
      <c r="H24" s="93"/>
    </row>
    <row r="25" spans="1:8" ht="19.5" thickBot="1" x14ac:dyDescent="0.25">
      <c r="A25" s="133" t="s">
        <v>23</v>
      </c>
      <c r="B25" s="134"/>
      <c r="C25" s="134"/>
      <c r="D25" s="135">
        <f>SUM(D21:H24)</f>
        <v>0</v>
      </c>
      <c r="E25" s="135"/>
      <c r="F25" s="135"/>
      <c r="G25" s="135"/>
      <c r="H25" s="136"/>
    </row>
    <row r="26" spans="1:8" ht="9.9499999999999993" customHeight="1" x14ac:dyDescent="0.2">
      <c r="A26" s="104"/>
      <c r="B26" s="105"/>
      <c r="C26" s="105"/>
      <c r="D26" s="105"/>
      <c r="E26" s="105"/>
      <c r="F26" s="105"/>
      <c r="G26" s="105"/>
      <c r="H26" s="106"/>
    </row>
    <row r="27" spans="1:8" s="31" customFormat="1" ht="18.75" x14ac:dyDescent="0.2">
      <c r="A27" s="36" t="s">
        <v>24</v>
      </c>
      <c r="B27" s="37"/>
      <c r="C27" s="37"/>
      <c r="D27" s="37"/>
      <c r="E27" s="37"/>
      <c r="F27" s="37"/>
      <c r="G27" s="37"/>
      <c r="H27" s="38"/>
    </row>
    <row r="28" spans="1:8" s="32" customFormat="1" ht="15.75" customHeight="1" x14ac:dyDescent="0.2">
      <c r="A28" s="45" t="s">
        <v>25</v>
      </c>
      <c r="B28" s="46"/>
      <c r="C28" s="46"/>
      <c r="D28" s="39"/>
      <c r="E28" s="39"/>
      <c r="F28" s="39"/>
      <c r="G28" s="39"/>
      <c r="H28" s="40"/>
    </row>
    <row r="29" spans="1:8" s="32" customFormat="1" ht="15.75" customHeight="1" x14ac:dyDescent="0.2">
      <c r="A29" s="45" t="s">
        <v>26</v>
      </c>
      <c r="B29" s="46"/>
      <c r="C29" s="46"/>
      <c r="D29" s="39"/>
      <c r="E29" s="39"/>
      <c r="F29" s="39"/>
      <c r="G29" s="39"/>
      <c r="H29" s="40"/>
    </row>
    <row r="30" spans="1:8" s="32" customFormat="1" ht="15.75" customHeight="1" thickBot="1" x14ac:dyDescent="0.25">
      <c r="A30" s="143" t="s">
        <v>27</v>
      </c>
      <c r="B30" s="144"/>
      <c r="C30" s="144"/>
      <c r="D30" s="43"/>
      <c r="E30" s="43"/>
      <c r="F30" s="43"/>
      <c r="G30" s="43"/>
      <c r="H30" s="44"/>
    </row>
    <row r="31" spans="1:8" s="31" customFormat="1" ht="19.5" thickBot="1" x14ac:dyDescent="0.25">
      <c r="A31" s="137" t="s">
        <v>28</v>
      </c>
      <c r="B31" s="138"/>
      <c r="C31" s="138"/>
      <c r="D31" s="41">
        <f>SUM(D28:H30)</f>
        <v>0</v>
      </c>
      <c r="E31" s="41"/>
      <c r="F31" s="41"/>
      <c r="G31" s="41"/>
      <c r="H31" s="42"/>
    </row>
    <row r="32" spans="1:8" s="31" customFormat="1" ht="9.9499999999999993" customHeight="1" thickBot="1" x14ac:dyDescent="0.25">
      <c r="A32" s="124"/>
      <c r="B32" s="125"/>
      <c r="C32" s="125"/>
      <c r="D32" s="125"/>
      <c r="E32" s="125"/>
      <c r="F32" s="125"/>
      <c r="G32" s="125"/>
      <c r="H32" s="126"/>
    </row>
    <row r="33" spans="1:8" s="31" customFormat="1" ht="21.75" customHeight="1" thickBot="1" x14ac:dyDescent="0.25">
      <c r="A33" s="23" t="s">
        <v>29</v>
      </c>
      <c r="B33" s="131" t="str">
        <f>IF(D33&lt;0,"Overage: Reduce Your Loans!","")</f>
        <v/>
      </c>
      <c r="C33" s="132"/>
      <c r="D33" s="47">
        <f>D13+D17-D25-D31</f>
        <v>0</v>
      </c>
      <c r="E33" s="48"/>
      <c r="F33" s="48"/>
      <c r="G33" s="48"/>
      <c r="H33" s="49"/>
    </row>
    <row r="34" spans="1:8" s="31" customFormat="1" ht="9.9499999999999993" customHeight="1" x14ac:dyDescent="0.2">
      <c r="A34" s="127"/>
      <c r="B34" s="128"/>
      <c r="C34" s="128"/>
      <c r="D34" s="129"/>
      <c r="E34" s="129"/>
      <c r="F34" s="129"/>
      <c r="G34" s="129"/>
      <c r="H34" s="130"/>
    </row>
    <row r="35" spans="1:8" s="31" customFormat="1" ht="21.75" thickBot="1" x14ac:dyDescent="0.25">
      <c r="A35" s="17" t="s">
        <v>30</v>
      </c>
      <c r="B35" s="18" t="s">
        <v>16</v>
      </c>
      <c r="C35" s="27" t="s">
        <v>31</v>
      </c>
      <c r="D35" s="50" t="s">
        <v>32</v>
      </c>
      <c r="E35" s="50"/>
      <c r="F35" s="50"/>
      <c r="G35" s="50"/>
      <c r="H35" s="51"/>
    </row>
    <row r="36" spans="1:8" s="31" customFormat="1" ht="15" customHeight="1" thickBot="1" x14ac:dyDescent="0.25">
      <c r="A36" s="19" t="s">
        <v>33</v>
      </c>
      <c r="B36" s="20">
        <v>4.2279999999999998E-2</v>
      </c>
      <c r="C36" s="21">
        <f>IF(D33&lt;1,0,D33)</f>
        <v>0</v>
      </c>
      <c r="D36" s="52">
        <f>C36/(1-B36)</f>
        <v>0</v>
      </c>
      <c r="E36" s="53"/>
      <c r="F36" s="53"/>
      <c r="G36" s="53"/>
      <c r="H36" s="54"/>
    </row>
    <row r="37" spans="1:8" s="31" customFormat="1" ht="15" customHeight="1" thickBot="1" x14ac:dyDescent="0.25">
      <c r="A37" s="120" t="s">
        <v>34</v>
      </c>
      <c r="B37" s="121"/>
      <c r="C37" s="121"/>
      <c r="D37" s="122"/>
      <c r="E37" s="122"/>
      <c r="F37" s="122"/>
      <c r="G37" s="122"/>
      <c r="H37" s="123"/>
    </row>
    <row r="38" spans="1:8" s="31" customFormat="1" ht="15" customHeight="1" thickBot="1" x14ac:dyDescent="0.25">
      <c r="A38" s="19" t="s">
        <v>35</v>
      </c>
      <c r="B38" s="22" t="s">
        <v>36</v>
      </c>
      <c r="C38" s="21">
        <f>IF(D33&lt;1,0,D33)</f>
        <v>0</v>
      </c>
      <c r="D38" s="52">
        <f>C38</f>
        <v>0</v>
      </c>
      <c r="E38" s="67"/>
      <c r="F38" s="67"/>
      <c r="G38" s="67"/>
      <c r="H38" s="68"/>
    </row>
    <row r="39" spans="1:8" s="31" customFormat="1" ht="9.9499999999999993" customHeight="1" x14ac:dyDescent="0.2">
      <c r="A39" s="72"/>
      <c r="B39" s="73"/>
      <c r="C39" s="73"/>
      <c r="D39" s="73"/>
      <c r="E39" s="73"/>
      <c r="F39" s="73"/>
      <c r="G39" s="73"/>
      <c r="H39" s="74"/>
    </row>
    <row r="40" spans="1:8" ht="15" customHeight="1" x14ac:dyDescent="0.2">
      <c r="A40" s="55" t="s">
        <v>37</v>
      </c>
      <c r="B40" s="56"/>
      <c r="C40" s="56"/>
      <c r="D40" s="56"/>
      <c r="E40" s="56"/>
      <c r="F40" s="56"/>
      <c r="G40" s="56"/>
      <c r="H40" s="57"/>
    </row>
    <row r="41" spans="1:8" ht="36.75" customHeight="1" x14ac:dyDescent="0.2">
      <c r="A41" s="55" t="s">
        <v>38</v>
      </c>
      <c r="B41" s="56"/>
      <c r="C41" s="56"/>
      <c r="D41" s="56"/>
      <c r="E41" s="56"/>
      <c r="F41" s="56"/>
      <c r="G41" s="56"/>
      <c r="H41" s="57"/>
    </row>
    <row r="42" spans="1:8" ht="9.9499999999999993" customHeight="1" x14ac:dyDescent="0.2">
      <c r="A42" s="58"/>
      <c r="B42" s="59"/>
      <c r="C42" s="59"/>
      <c r="D42" s="59"/>
      <c r="E42" s="59"/>
      <c r="F42" s="59"/>
      <c r="G42" s="59"/>
      <c r="H42" s="60"/>
    </row>
    <row r="43" spans="1:8" ht="18.75" x14ac:dyDescent="0.2">
      <c r="A43" s="61" t="s">
        <v>39</v>
      </c>
      <c r="B43" s="62"/>
      <c r="C43" s="62"/>
      <c r="D43" s="62"/>
      <c r="E43" s="62"/>
      <c r="F43" s="62"/>
      <c r="G43" s="62"/>
      <c r="H43" s="63"/>
    </row>
    <row r="44" spans="1:8" s="31" customFormat="1" ht="39.950000000000003" customHeight="1" x14ac:dyDescent="0.2">
      <c r="A44" s="75" t="s">
        <v>40</v>
      </c>
      <c r="B44" s="76"/>
      <c r="C44" s="76"/>
      <c r="D44" s="76"/>
      <c r="E44" s="76"/>
      <c r="F44" s="76"/>
      <c r="G44" s="76"/>
      <c r="H44" s="77"/>
    </row>
    <row r="45" spans="1:8" s="31" customFormat="1" ht="6.95" customHeight="1" x14ac:dyDescent="0.2">
      <c r="A45" s="72"/>
      <c r="B45" s="73"/>
      <c r="C45" s="73"/>
      <c r="D45" s="73"/>
      <c r="E45" s="73"/>
      <c r="F45" s="73"/>
      <c r="G45" s="73"/>
      <c r="H45" s="74"/>
    </row>
    <row r="46" spans="1:8" s="31" customFormat="1" ht="20.100000000000001" customHeight="1" x14ac:dyDescent="0.2">
      <c r="A46" s="75" t="s">
        <v>41</v>
      </c>
      <c r="B46" s="76"/>
      <c r="C46" s="76"/>
      <c r="D46" s="76"/>
      <c r="E46" s="76"/>
      <c r="F46" s="76"/>
      <c r="G46" s="76"/>
      <c r="H46" s="77"/>
    </row>
    <row r="47" spans="1:8" s="31" customFormat="1" ht="6.95" customHeight="1" x14ac:dyDescent="0.2">
      <c r="A47" s="72"/>
      <c r="B47" s="73"/>
      <c r="C47" s="73"/>
      <c r="D47" s="73"/>
      <c r="E47" s="73"/>
      <c r="F47" s="73"/>
      <c r="G47" s="73"/>
      <c r="H47" s="74"/>
    </row>
    <row r="48" spans="1:8" s="31" customFormat="1" ht="107.25" customHeight="1" x14ac:dyDescent="0.2">
      <c r="A48" s="75" t="s">
        <v>42</v>
      </c>
      <c r="B48" s="76"/>
      <c r="C48" s="76"/>
      <c r="D48" s="76"/>
      <c r="E48" s="76"/>
      <c r="F48" s="76"/>
      <c r="G48" s="76"/>
      <c r="H48" s="77"/>
    </row>
    <row r="49" spans="1:8" s="31" customFormat="1" ht="6.95" customHeight="1" x14ac:dyDescent="0.2">
      <c r="A49" s="72"/>
      <c r="B49" s="73"/>
      <c r="C49" s="73"/>
      <c r="D49" s="73"/>
      <c r="E49" s="73"/>
      <c r="F49" s="73"/>
      <c r="G49" s="73"/>
      <c r="H49" s="74"/>
    </row>
    <row r="50" spans="1:8" s="31" customFormat="1" ht="60" customHeight="1" x14ac:dyDescent="0.2">
      <c r="A50" s="75" t="s">
        <v>43</v>
      </c>
      <c r="B50" s="76"/>
      <c r="C50" s="76"/>
      <c r="D50" s="76"/>
      <c r="E50" s="76"/>
      <c r="F50" s="76"/>
      <c r="G50" s="76"/>
      <c r="H50" s="77"/>
    </row>
    <row r="51" spans="1:8" s="31" customFormat="1" ht="6.95" customHeight="1" x14ac:dyDescent="0.2">
      <c r="A51" s="72"/>
      <c r="B51" s="73"/>
      <c r="C51" s="73"/>
      <c r="D51" s="73"/>
      <c r="E51" s="73"/>
      <c r="F51" s="73"/>
      <c r="G51" s="73"/>
      <c r="H51" s="74"/>
    </row>
    <row r="52" spans="1:8" s="31" customFormat="1" ht="30" customHeight="1" x14ac:dyDescent="0.2">
      <c r="A52" s="75" t="s">
        <v>44</v>
      </c>
      <c r="B52" s="76"/>
      <c r="C52" s="76"/>
      <c r="D52" s="76"/>
      <c r="E52" s="76"/>
      <c r="F52" s="76"/>
      <c r="G52" s="76"/>
      <c r="H52" s="77"/>
    </row>
    <row r="53" spans="1:8" ht="9.9499999999999993" customHeight="1" x14ac:dyDescent="0.2">
      <c r="A53" s="64"/>
      <c r="B53" s="65"/>
      <c r="C53" s="65"/>
      <c r="D53" s="65"/>
      <c r="E53" s="65"/>
      <c r="F53" s="65"/>
      <c r="G53" s="65"/>
      <c r="H53" s="66"/>
    </row>
    <row r="54" spans="1:8" s="31" customFormat="1" ht="23.25" customHeight="1" x14ac:dyDescent="0.2">
      <c r="A54" s="69" t="s">
        <v>45</v>
      </c>
      <c r="B54" s="70"/>
      <c r="C54" s="70"/>
      <c r="D54" s="70"/>
      <c r="E54" s="70"/>
      <c r="F54" s="70"/>
      <c r="G54" s="70"/>
      <c r="H54" s="71"/>
    </row>
    <row r="55" spans="1:8" s="31" customFormat="1" ht="17.45" customHeight="1" thickBot="1" x14ac:dyDescent="0.25">
      <c r="A55" s="33" t="s">
        <v>46</v>
      </c>
      <c r="B55" s="34"/>
      <c r="C55" s="34"/>
      <c r="D55" s="34"/>
      <c r="E55" s="34"/>
      <c r="F55" s="34"/>
      <c r="G55" s="34"/>
      <c r="H55" s="35"/>
    </row>
  </sheetData>
  <sheetProtection sheet="1" objects="1" scenarios="1"/>
  <mergeCells count="65">
    <mergeCell ref="E21:H21"/>
    <mergeCell ref="A15:H15"/>
    <mergeCell ref="C21:D21"/>
    <mergeCell ref="A37:H37"/>
    <mergeCell ref="A32:H32"/>
    <mergeCell ref="A34:H34"/>
    <mergeCell ref="B33:C33"/>
    <mergeCell ref="A25:C25"/>
    <mergeCell ref="A26:H26"/>
    <mergeCell ref="D25:H25"/>
    <mergeCell ref="A31:C31"/>
    <mergeCell ref="C22:D22"/>
    <mergeCell ref="E22:H22"/>
    <mergeCell ref="A30:C30"/>
    <mergeCell ref="C24:D24"/>
    <mergeCell ref="C23:D23"/>
    <mergeCell ref="E24:H24"/>
    <mergeCell ref="E23:H23"/>
    <mergeCell ref="A11:C11"/>
    <mergeCell ref="B9:G9"/>
    <mergeCell ref="B10:C10"/>
    <mergeCell ref="B12:G12"/>
    <mergeCell ref="C20:D20"/>
    <mergeCell ref="A18:H18"/>
    <mergeCell ref="A16:H16"/>
    <mergeCell ref="A17:C17"/>
    <mergeCell ref="D17:H17"/>
    <mergeCell ref="A13:C13"/>
    <mergeCell ref="D13:H13"/>
    <mergeCell ref="A14:H14"/>
    <mergeCell ref="A19:H19"/>
    <mergeCell ref="E20:H20"/>
    <mergeCell ref="A4:H6"/>
    <mergeCell ref="A1:H2"/>
    <mergeCell ref="A3:H3"/>
    <mergeCell ref="A7:H7"/>
    <mergeCell ref="A8:H8"/>
    <mergeCell ref="A54:H54"/>
    <mergeCell ref="A39:H39"/>
    <mergeCell ref="A46:H46"/>
    <mergeCell ref="A48:H48"/>
    <mergeCell ref="A52:H52"/>
    <mergeCell ref="A50:H50"/>
    <mergeCell ref="A49:H49"/>
    <mergeCell ref="A51:H51"/>
    <mergeCell ref="A47:H47"/>
    <mergeCell ref="A45:H45"/>
    <mergeCell ref="A41:H41"/>
    <mergeCell ref="A44:H44"/>
    <mergeCell ref="A55:H55"/>
    <mergeCell ref="A27:H27"/>
    <mergeCell ref="D28:H28"/>
    <mergeCell ref="D31:H31"/>
    <mergeCell ref="D30:H30"/>
    <mergeCell ref="D29:H29"/>
    <mergeCell ref="A28:C28"/>
    <mergeCell ref="A29:C29"/>
    <mergeCell ref="D33:H33"/>
    <mergeCell ref="D35:H35"/>
    <mergeCell ref="D36:H36"/>
    <mergeCell ref="A40:H40"/>
    <mergeCell ref="A42:H42"/>
    <mergeCell ref="A43:H43"/>
    <mergeCell ref="A53:H53"/>
    <mergeCell ref="D38:H38"/>
  </mergeCells>
  <printOptions horizontalCentered="1" verticalCentered="1"/>
  <pageMargins left="0.25" right="0.25" top="0.25" bottom="0.25" header="0.3" footer="0.3"/>
  <pageSetup scale="77" orientation="portrait" horizontalDpi="1200" verticalDpi="1200" r:id="rId1"/>
  <headerFooter differentFirst="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'costs lookup'!$F$2:$F$16</xm:f>
          </x14:formula1>
          <xm:sqref>B12:G12</xm:sqref>
        </x14:dataValidation>
        <x14:dataValidation type="list" allowBlank="1" showInputMessage="1" showErrorMessage="1" xr:uid="{00000000-0002-0000-0000-000001000000}">
          <x14:formula1>
            <xm:f>'costs lookup'!$A$2:$A$8</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opLeftCell="F1" workbookViewId="0">
      <selection activeCell="O19" sqref="O19"/>
    </sheetView>
  </sheetViews>
  <sheetFormatPr defaultRowHeight="12.75" x14ac:dyDescent="0.2"/>
  <cols>
    <col min="1" max="1" width="36.1640625" bestFit="1" customWidth="1"/>
    <col min="2" max="2" width="9.1640625" bestFit="1" customWidth="1"/>
    <col min="3" max="3" width="19.5" bestFit="1" customWidth="1"/>
    <col min="4" max="4" width="8" bestFit="1" customWidth="1"/>
    <col min="6" max="6" width="53.83203125" bestFit="1" customWidth="1"/>
    <col min="7" max="7" width="11.33203125" bestFit="1" customWidth="1"/>
    <col min="8" max="8" width="10.33203125" bestFit="1" customWidth="1"/>
    <col min="11" max="11" width="25" bestFit="1" customWidth="1"/>
    <col min="12" max="12" width="5.6640625" bestFit="1" customWidth="1"/>
    <col min="16" max="16" width="53.83203125" bestFit="1" customWidth="1"/>
    <col min="17" max="17" width="6.1640625" bestFit="1" customWidth="1"/>
  </cols>
  <sheetData>
    <row r="1" spans="1:12" x14ac:dyDescent="0.2">
      <c r="A1" s="3" t="s">
        <v>47</v>
      </c>
      <c r="B1" s="3" t="s">
        <v>48</v>
      </c>
      <c r="C1" s="3" t="s">
        <v>49</v>
      </c>
      <c r="D1" s="3" t="s">
        <v>7</v>
      </c>
      <c r="F1" s="3" t="s">
        <v>50</v>
      </c>
      <c r="G1" s="3" t="s">
        <v>51</v>
      </c>
      <c r="H1" s="3" t="s">
        <v>52</v>
      </c>
      <c r="K1" s="29" t="s">
        <v>53</v>
      </c>
      <c r="L1">
        <v>68</v>
      </c>
    </row>
    <row r="2" spans="1:12" x14ac:dyDescent="0.2">
      <c r="A2" t="s">
        <v>54</v>
      </c>
      <c r="B2" s="24" t="s">
        <v>55</v>
      </c>
      <c r="C2">
        <v>52448</v>
      </c>
      <c r="D2">
        <v>520</v>
      </c>
      <c r="F2" t="s">
        <v>56</v>
      </c>
      <c r="G2">
        <f>('[1]Cost control &amp; rationale'!$B$105)*2</f>
        <v>544</v>
      </c>
      <c r="H2">
        <f t="shared" ref="H2:H5" si="0">G2</f>
        <v>544</v>
      </c>
      <c r="K2" s="29" t="s">
        <v>57</v>
      </c>
      <c r="L2">
        <v>3683</v>
      </c>
    </row>
    <row r="3" spans="1:12" x14ac:dyDescent="0.2">
      <c r="A3" t="s">
        <v>58</v>
      </c>
      <c r="B3" s="24" t="s">
        <v>55</v>
      </c>
      <c r="C3">
        <v>40904</v>
      </c>
      <c r="D3">
        <v>450</v>
      </c>
      <c r="F3" t="s">
        <v>59</v>
      </c>
      <c r="G3">
        <f>('[1]Cost control &amp; rationale'!$B$103)*2</f>
        <v>1580</v>
      </c>
      <c r="H3">
        <f t="shared" si="0"/>
        <v>1580</v>
      </c>
      <c r="K3" s="29" t="s">
        <v>60</v>
      </c>
      <c r="L3">
        <v>5434</v>
      </c>
    </row>
    <row r="4" spans="1:12" x14ac:dyDescent="0.2">
      <c r="A4" t="s">
        <v>61</v>
      </c>
      <c r="B4" s="24" t="s">
        <v>62</v>
      </c>
      <c r="C4">
        <v>61356</v>
      </c>
      <c r="D4">
        <v>450</v>
      </c>
      <c r="F4" t="s">
        <v>63</v>
      </c>
      <c r="G4">
        <f>('[1]Cost control &amp; rationale'!$B$102)*2</f>
        <v>1264</v>
      </c>
      <c r="H4">
        <f t="shared" si="0"/>
        <v>1264</v>
      </c>
      <c r="K4" s="29" t="s">
        <v>64</v>
      </c>
      <c r="L4">
        <v>3075</v>
      </c>
    </row>
    <row r="5" spans="1:12" x14ac:dyDescent="0.2">
      <c r="A5" t="s">
        <v>65</v>
      </c>
      <c r="B5" s="24" t="s">
        <v>62</v>
      </c>
      <c r="C5">
        <f>C4</f>
        <v>61356</v>
      </c>
      <c r="D5">
        <v>280</v>
      </c>
      <c r="F5" t="s">
        <v>66</v>
      </c>
      <c r="G5">
        <f>('[1]Cost control &amp; rationale'!$B$104)*2</f>
        <v>1828</v>
      </c>
      <c r="H5">
        <f t="shared" si="0"/>
        <v>1828</v>
      </c>
      <c r="K5" s="29" t="s">
        <v>67</v>
      </c>
      <c r="L5">
        <v>3293</v>
      </c>
    </row>
    <row r="6" spans="1:12" x14ac:dyDescent="0.2">
      <c r="A6" s="24" t="s">
        <v>68</v>
      </c>
      <c r="B6" s="24" t="s">
        <v>55</v>
      </c>
      <c r="C6">
        <v>44976</v>
      </c>
      <c r="D6">
        <v>610</v>
      </c>
      <c r="F6" t="s">
        <v>69</v>
      </c>
      <c r="G6">
        <f>VLOOKUP(F6,'[2]costs lookup'!$F:$G,2,FALSE)</f>
        <v>0</v>
      </c>
      <c r="H6">
        <f>G6</f>
        <v>0</v>
      </c>
      <c r="K6" s="29" t="s">
        <v>70</v>
      </c>
      <c r="L6">
        <v>36</v>
      </c>
    </row>
    <row r="7" spans="1:12" x14ac:dyDescent="0.2">
      <c r="A7" t="s">
        <v>71</v>
      </c>
      <c r="B7" s="24" t="s">
        <v>62</v>
      </c>
      <c r="C7">
        <v>50598</v>
      </c>
      <c r="D7">
        <v>200</v>
      </c>
      <c r="F7" t="s">
        <v>72</v>
      </c>
      <c r="G7" s="29">
        <f>(CampusSuitesFaSp+MealPlanPLUS)*2</f>
        <v>14424</v>
      </c>
      <c r="H7" s="29">
        <f t="shared" ref="H7:H12" si="1">G7+SumCampSuites</f>
        <v>16253</v>
      </c>
      <c r="K7" s="29" t="s">
        <v>73</v>
      </c>
      <c r="L7">
        <v>54</v>
      </c>
    </row>
    <row r="8" spans="1:12" x14ac:dyDescent="0.2">
      <c r="A8" t="s">
        <v>74</v>
      </c>
      <c r="B8" s="24" t="s">
        <v>62</v>
      </c>
      <c r="C8">
        <v>50598</v>
      </c>
      <c r="D8">
        <f>D7+600</f>
        <v>800</v>
      </c>
      <c r="F8" t="s">
        <v>75</v>
      </c>
      <c r="G8" s="29">
        <f>(CampusSuitesFaSp+MealPlanStandard)*2</f>
        <v>13988</v>
      </c>
      <c r="H8" s="29">
        <f t="shared" si="1"/>
        <v>15817</v>
      </c>
      <c r="K8" s="29" t="s">
        <v>76</v>
      </c>
      <c r="L8">
        <v>1829</v>
      </c>
    </row>
    <row r="9" spans="1:12" x14ac:dyDescent="0.2">
      <c r="F9" t="s">
        <v>77</v>
      </c>
      <c r="G9" s="29">
        <f>(CampusSuitesFaSp+G2)*2</f>
        <v>8926</v>
      </c>
      <c r="H9" s="29">
        <f t="shared" si="1"/>
        <v>10755</v>
      </c>
      <c r="K9" s="29" t="s">
        <v>78</v>
      </c>
      <c r="L9">
        <v>3919</v>
      </c>
    </row>
    <row r="10" spans="1:12" x14ac:dyDescent="0.2">
      <c r="F10" t="s">
        <v>79</v>
      </c>
      <c r="G10" s="29">
        <f>(CampusSuitesFaSp+G3)*2</f>
        <v>10998</v>
      </c>
      <c r="H10" s="29">
        <f t="shared" si="1"/>
        <v>12827</v>
      </c>
    </row>
    <row r="11" spans="1:12" x14ac:dyDescent="0.2">
      <c r="F11" t="s">
        <v>80</v>
      </c>
      <c r="G11" s="29">
        <f>(CampusSuitesFaSp+G4)*2</f>
        <v>10366</v>
      </c>
      <c r="H11" s="29">
        <f t="shared" si="1"/>
        <v>12195</v>
      </c>
    </row>
    <row r="12" spans="1:12" x14ac:dyDescent="0.2">
      <c r="F12" t="s">
        <v>81</v>
      </c>
      <c r="G12" s="29">
        <f>(CampusSuitesFaSp+G5)*2</f>
        <v>11494</v>
      </c>
      <c r="H12" s="29">
        <f t="shared" si="1"/>
        <v>13323</v>
      </c>
    </row>
    <row r="13" spans="1:12" x14ac:dyDescent="0.2">
      <c r="F13" t="s">
        <v>82</v>
      </c>
      <c r="G13" s="29">
        <f>(RoomSingle+MealPlanPLUS)*2</f>
        <v>17454</v>
      </c>
      <c r="H13" s="29">
        <f>G13+SumSingRm*81</f>
        <v>21828</v>
      </c>
    </row>
    <row r="14" spans="1:12" x14ac:dyDescent="0.2">
      <c r="F14" t="s">
        <v>83</v>
      </c>
      <c r="G14" s="29">
        <f>(RoomSingle+MealPlanStandard)*2</f>
        <v>17018</v>
      </c>
      <c r="H14" s="29">
        <f>G14+SumSingRm*81</f>
        <v>21392</v>
      </c>
    </row>
    <row r="15" spans="1:12" x14ac:dyDescent="0.2">
      <c r="F15" t="s">
        <v>84</v>
      </c>
      <c r="G15" s="29">
        <f>(RoomShared+MealPlanPLUS)*2</f>
        <v>13952</v>
      </c>
      <c r="H15" s="29">
        <f>G15+SumSharedRm*81</f>
        <v>16868</v>
      </c>
    </row>
    <row r="16" spans="1:12" x14ac:dyDescent="0.2">
      <c r="F16" t="s">
        <v>85</v>
      </c>
      <c r="G16" s="29">
        <f>(RoomShared+MealPlanStandard)*2</f>
        <v>13516</v>
      </c>
      <c r="H16" s="29">
        <f>G16+SumSharedRm*81</f>
        <v>16432</v>
      </c>
    </row>
  </sheetData>
  <autoFilter ref="A1:D6" xr:uid="{00000000-0009-0000-0000-000001000000}">
    <sortState xmlns:xlrd2="http://schemas.microsoft.com/office/spreadsheetml/2017/richdata2" ref="A2:D7">
      <sortCondition ref="A1:A7"/>
    </sortState>
  </autoFilter>
  <sortState xmlns:xlrd2="http://schemas.microsoft.com/office/spreadsheetml/2017/richdata2" ref="F2:H16">
    <sortCondition descending="1" ref="F2:F16"/>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3" ma:contentTypeDescription="Create a new document." ma:contentTypeScope="" ma:versionID="765a466518cbcf3a7c377931ea1c3db2">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3e22169f934121083fd94829754ac987"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d0edc2a-e7be-41da-b133-bf3a2dc83cbe" xsi:nil="true"/>
    <lcf76f155ced4ddcb4097134ff3c332f xmlns="f6b63173-69ab-4fae-adac-1acb47fa7a60">
      <Terms xmlns="http://schemas.microsoft.com/office/infopath/2007/PartnerControls"/>
    </lcf76f155ced4ddcb4097134ff3c332f>
    <Assignedto_x003a_ xmlns="f6b63173-69ab-4fae-adac-1acb47fa7a60" xsi:nil="true"/>
  </documentManagement>
</p:properties>
</file>

<file path=customXml/itemProps1.xml><?xml version="1.0" encoding="utf-8"?>
<ds:datastoreItem xmlns:ds="http://schemas.openxmlformats.org/officeDocument/2006/customXml" ds:itemID="{ECD5C630-8172-4563-9DB3-CE9E8D4DCD75}">
  <ds:schemaRefs>
    <ds:schemaRef ds:uri="http://schemas.microsoft.com/sharepoint/v3/contenttype/forms"/>
  </ds:schemaRefs>
</ds:datastoreItem>
</file>

<file path=customXml/itemProps2.xml><?xml version="1.0" encoding="utf-8"?>
<ds:datastoreItem xmlns:ds="http://schemas.openxmlformats.org/officeDocument/2006/customXml" ds:itemID="{4F01EF6A-1729-413B-A5C8-B40B7E364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http://schemas.microsoft.com/sharepoint/v3"/>
    <ds:schemaRef ds:uri="7d0edc2a-e7be-41da-b133-bf3a2dc83cbe"/>
    <ds:schemaRef ds:uri="f6b63173-69ab-4fae-adac-1acb47fa7a60"/>
  </ds:schemaRefs>
</ds:datastoreItem>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Table 1</vt:lpstr>
      <vt:lpstr>costs lookup</vt:lpstr>
      <vt:lpstr>CampusSuitesFaSp</vt:lpstr>
      <vt:lpstr>MealPlanPLUS</vt:lpstr>
      <vt:lpstr>MealPlanStandard</vt:lpstr>
      <vt:lpstr>'Table 1'!Print_Area</vt:lpstr>
      <vt:lpstr>RoomShared</vt:lpstr>
      <vt:lpstr>RoomSingle</vt:lpstr>
      <vt:lpstr>SumCampSuites</vt:lpstr>
      <vt:lpstr>SumDoubleRoom</vt:lpstr>
      <vt:lpstr>SumSharedRm</vt:lpstr>
      <vt:lpstr>SumSingRm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Laney Guintard</cp:lastModifiedBy>
  <cp:revision/>
  <dcterms:created xsi:type="dcterms:W3CDTF">2019-02-06T21:27:02Z</dcterms:created>
  <dcterms:modified xsi:type="dcterms:W3CDTF">2026-05-13T16:31:04Z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